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1"/>
  </bookViews>
  <sheets>
    <sheet name="Premissas" sheetId="1" r:id="rId1"/>
    <sheet name="Exemplo" sheetId="2" r:id="rId2"/>
  </sheets>
  <definedNames>
    <definedName name="_xlnm.Print_Area" localSheetId="0">'Premissas'!$A$1:$K$41</definedName>
  </definedNames>
  <calcPr fullCalcOnLoad="1"/>
</workbook>
</file>

<file path=xl/comments1.xml><?xml version="1.0" encoding="utf-8"?>
<comments xmlns="http://schemas.openxmlformats.org/spreadsheetml/2006/main">
  <authors>
    <author>Master</author>
  </authors>
  <commentList>
    <comment ref="A26" authorId="0">
      <text>
        <r>
          <rPr>
            <b/>
            <sz val="8"/>
            <rFont val="Tahoma"/>
            <family val="0"/>
          </rPr>
          <t xml:space="preserve">Custo corrigido até 31/12/1995 - constante da última declaração de I.Renda (31/12/2004)
</t>
        </r>
      </text>
    </comment>
    <comment ref="C35" authorId="0">
      <text>
        <r>
          <rPr>
            <b/>
            <sz val="8"/>
            <rFont val="Tahoma"/>
            <family val="0"/>
          </rPr>
          <t xml:space="preserve">Transfere para planilha - se parcelado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Master</author>
  </authors>
  <commentList>
    <comment ref="G8" authorId="0">
      <text>
        <r>
          <rPr>
            <b/>
            <sz val="12"/>
            <rFont val="Tahoma"/>
            <family val="2"/>
          </rPr>
          <t>Inserir a variação da prestação  - CUB ou qualquer outro indexador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<sst xmlns="http://schemas.openxmlformats.org/spreadsheetml/2006/main" count="32" uniqueCount="32">
  <si>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Valor da Venda</t>
  </si>
  <si>
    <t>1º fator de redução</t>
  </si>
  <si>
    <t>total da negociação</t>
  </si>
  <si>
    <t>Custo</t>
  </si>
  <si>
    <t/>
  </si>
  <si>
    <t>Lucro</t>
  </si>
  <si>
    <t>2º fator de redução</t>
  </si>
  <si>
    <t>5% ao ano no período de 1969 a 1988</t>
  </si>
  <si>
    <t>´= 1/(1.0035)^m</t>
  </si>
  <si>
    <t>Aplicação da fórmula --&gt; ´= 1/(1.0035)^m</t>
  </si>
  <si>
    <t>Período: a partir de 01/01/1996</t>
  </si>
  <si>
    <t>fórmula</t>
  </si>
  <si>
    <t>cálculo</t>
  </si>
  <si>
    <t>= 1/(1.0035)^B14</t>
  </si>
  <si>
    <t>Cálculo</t>
  </si>
  <si>
    <t xml:space="preserve"> - Custo</t>
  </si>
  <si>
    <t xml:space="preserve"> = Lucro (1)</t>
  </si>
  <si>
    <t>1º Fator de Redução - tabela</t>
  </si>
  <si>
    <t>2º Fator de redução - fórmula</t>
  </si>
  <si>
    <t>transporte</t>
  </si>
  <si>
    <t xml:space="preserve"> = Lucro (3) - Tributável</t>
  </si>
  <si>
    <t xml:space="preserve"> = Lucro (2)</t>
  </si>
  <si>
    <t>Variação do CUB</t>
  </si>
  <si>
    <t>Imposto    15% guia</t>
  </si>
  <si>
    <t>Ganho (1)</t>
  </si>
  <si>
    <t>Ganho (2)</t>
  </si>
  <si>
    <t>Pg em Set05</t>
  </si>
  <si>
    <t>Cálculo Ganho de Capital - MP 252 - Medida do Bem</t>
  </si>
  <si>
    <t>Contribuinte:.....................</t>
  </si>
  <si>
    <t>Controle do pagamento</t>
  </si>
  <si>
    <t>Valor</t>
  </si>
  <si>
    <t>xxxxxxxxxxxxxx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</si>
</sst>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_([$€-2]* #,##0.00_);_([$€-2]* \(#,##0.00\);_([$€-2]* &quot;-&quot;??_)"/>
    <numFmt numFmtId="166" formatCode="_(* #,##0.000_);_(* \(#,##0.000\);_(* &quot;-&quot;??_);_(@_)"/>
    <numFmt numFmtId="167" formatCode="_(* #,##0.0000_);_(* \(#,##0.0000\);_(* &quot;-&quot;??_);_(@_)"/>
    <numFmt numFmtId="168" formatCode="_(* #,##0.0000_);_(* \(#,##0.0000\);_(* &quot;-&quot;????_);_(@_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43" fontId="0" fillId="0" borderId="0" xfId="21" applyAlignment="1">
      <alignment/>
    </xf>
    <xf numFmtId="167" fontId="0" fillId="0" borderId="0" xfId="21" applyNumberFormat="1" applyAlignment="1">
      <alignment/>
    </xf>
    <xf numFmtId="0" fontId="4" fillId="0" borderId="0" xfId="0" applyFont="1" applyAlignment="1">
      <alignment/>
    </xf>
    <xf numFmtId="17" fontId="0" fillId="0" borderId="0" xfId="0" applyNumberFormat="1" applyAlignment="1">
      <alignment/>
    </xf>
    <xf numFmtId="43" fontId="0" fillId="0" borderId="0" xfId="21" applyFont="1" applyAlignment="1">
      <alignment/>
    </xf>
    <xf numFmtId="43" fontId="0" fillId="0" borderId="0" xfId="21" applyFont="1" applyAlignment="1" quotePrefix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3" fontId="0" fillId="2" borderId="2" xfId="21" applyFill="1" applyBorder="1" applyAlignment="1">
      <alignment/>
    </xf>
    <xf numFmtId="43" fontId="0" fillId="2" borderId="3" xfId="21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43" fontId="0" fillId="2" borderId="0" xfId="2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43" fontId="0" fillId="2" borderId="6" xfId="21" applyFill="1" applyBorder="1" applyAlignment="1">
      <alignment/>
    </xf>
    <xf numFmtId="43" fontId="0" fillId="2" borderId="7" xfId="21" applyFill="1" applyBorder="1" applyAlignment="1">
      <alignment/>
    </xf>
    <xf numFmtId="43" fontId="0" fillId="2" borderId="7" xfId="21" applyFont="1" applyFill="1" applyBorder="1" applyAlignment="1">
      <alignment/>
    </xf>
    <xf numFmtId="0" fontId="0" fillId="0" borderId="8" xfId="0" applyBorder="1" applyAlignment="1">
      <alignment/>
    </xf>
    <xf numFmtId="43" fontId="0" fillId="0" borderId="8" xfId="21" applyBorder="1" applyAlignment="1">
      <alignment/>
    </xf>
    <xf numFmtId="43" fontId="0" fillId="0" borderId="8" xfId="21" applyFont="1" applyBorder="1" applyAlignment="1">
      <alignment/>
    </xf>
    <xf numFmtId="17" fontId="0" fillId="0" borderId="8" xfId="0" applyNumberFormat="1" applyBorder="1" applyAlignment="1">
      <alignment/>
    </xf>
    <xf numFmtId="0" fontId="1" fillId="0" borderId="0" xfId="0" applyFont="1" applyAlignment="1">
      <alignment/>
    </xf>
    <xf numFmtId="167" fontId="0" fillId="0" borderId="0" xfId="21" applyNumberFormat="1" applyFont="1" applyAlignment="1">
      <alignment/>
    </xf>
    <xf numFmtId="167" fontId="0" fillId="2" borderId="9" xfId="21" applyNumberFormat="1" applyFont="1" applyFill="1" applyBorder="1" applyAlignment="1" quotePrefix="1">
      <alignment horizontal="center"/>
    </xf>
    <xf numFmtId="0" fontId="0" fillId="2" borderId="8" xfId="0" applyFill="1" applyBorder="1" applyAlignment="1">
      <alignment/>
    </xf>
    <xf numFmtId="167" fontId="0" fillId="2" borderId="8" xfId="21" applyNumberFormat="1" applyFill="1" applyBorder="1" applyAlignment="1">
      <alignment/>
    </xf>
    <xf numFmtId="43" fontId="0" fillId="0" borderId="6" xfId="21" applyBorder="1" applyAlignment="1">
      <alignment/>
    </xf>
    <xf numFmtId="43" fontId="0" fillId="0" borderId="10" xfId="21" applyBorder="1" applyAlignment="1">
      <alignment/>
    </xf>
    <xf numFmtId="9" fontId="0" fillId="0" borderId="0" xfId="21" applyNumberFormat="1" applyAlignment="1">
      <alignment/>
    </xf>
    <xf numFmtId="0" fontId="0" fillId="0" borderId="11" xfId="0" applyBorder="1" applyAlignment="1">
      <alignment/>
    </xf>
    <xf numFmtId="43" fontId="0" fillId="0" borderId="12" xfId="21" applyBorder="1" applyAlignment="1">
      <alignment/>
    </xf>
    <xf numFmtId="43" fontId="1" fillId="0" borderId="8" xfId="21" applyFont="1" applyBorder="1" applyAlignment="1">
      <alignment horizontal="center"/>
    </xf>
    <xf numFmtId="43" fontId="1" fillId="0" borderId="8" xfId="2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43" fontId="8" fillId="0" borderId="0" xfId="21" applyFont="1" applyAlignment="1">
      <alignment/>
    </xf>
    <xf numFmtId="0" fontId="10" fillId="3" borderId="8" xfId="0" applyFont="1" applyFill="1" applyBorder="1" applyAlignment="1">
      <alignment/>
    </xf>
    <xf numFmtId="9" fontId="10" fillId="0" borderId="8" xfId="20" applyFont="1" applyBorder="1" applyAlignment="1">
      <alignment/>
    </xf>
    <xf numFmtId="0" fontId="7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7">
      <selection activeCell="D22" sqref="D22"/>
    </sheetView>
  </sheetViews>
  <sheetFormatPr defaultColWidth="9.140625" defaultRowHeight="12.75"/>
  <cols>
    <col min="1" max="1" width="25.57421875" style="0" customWidth="1"/>
    <col min="2" max="2" width="16.28125" style="0" bestFit="1" customWidth="1"/>
    <col min="3" max="3" width="19.8515625" style="0" bestFit="1" customWidth="1"/>
    <col min="4" max="4" width="4.421875" style="0" bestFit="1" customWidth="1"/>
    <col min="5" max="5" width="5.00390625" style="0" bestFit="1" customWidth="1"/>
    <col min="6" max="6" width="4.421875" style="2" bestFit="1" customWidth="1"/>
    <col min="7" max="7" width="4.140625" style="0" bestFit="1" customWidth="1"/>
    <col min="8" max="8" width="4.421875" style="0" bestFit="1" customWidth="1"/>
    <col min="9" max="9" width="4.140625" style="0" bestFit="1" customWidth="1"/>
    <col min="10" max="10" width="4.421875" style="0" bestFit="1" customWidth="1"/>
    <col min="11" max="11" width="4.140625" style="0" bestFit="1" customWidth="1"/>
    <col min="12" max="12" width="4.7109375" style="0" bestFit="1" customWidth="1"/>
  </cols>
  <sheetData>
    <row r="1" spans="1:3" ht="14.25">
      <c r="A1" s="42" t="s">
        <v>27</v>
      </c>
      <c r="B1" s="42"/>
      <c r="C1" s="42"/>
    </row>
    <row r="2" spans="1:3" ht="14.25">
      <c r="A2" s="35"/>
      <c r="B2" s="35"/>
      <c r="C2" s="35"/>
    </row>
    <row r="3" spans="1:3" ht="14.25">
      <c r="A3" s="35"/>
      <c r="B3" s="35"/>
      <c r="C3" s="35"/>
    </row>
    <row r="4" spans="1:3" ht="14.25">
      <c r="A4" s="36" t="s">
        <v>28</v>
      </c>
      <c r="B4" s="37" t="s">
        <v>31</v>
      </c>
      <c r="C4" s="35"/>
    </row>
    <row r="5" spans="1:3" ht="14.25">
      <c r="A5" s="35"/>
      <c r="B5" s="35"/>
      <c r="C5" s="35"/>
    </row>
    <row r="6" spans="1:3" ht="14.25">
      <c r="A6" s="35"/>
      <c r="B6" s="35"/>
      <c r="C6" s="35"/>
    </row>
    <row r="7" ht="12.75"/>
    <row r="8" spans="1:2" ht="12.75">
      <c r="A8" s="3" t="s">
        <v>1</v>
      </c>
      <c r="B8" s="23" t="s">
        <v>7</v>
      </c>
    </row>
    <row r="9" spans="4:11" ht="12.75">
      <c r="D9" s="40">
        <v>1969</v>
      </c>
      <c r="E9" s="41">
        <v>1</v>
      </c>
      <c r="F9" s="40">
        <v>1974</v>
      </c>
      <c r="G9" s="41">
        <v>0.75</v>
      </c>
      <c r="H9" s="40">
        <v>1979</v>
      </c>
      <c r="I9" s="41">
        <v>0.5</v>
      </c>
      <c r="J9" s="40">
        <v>1984</v>
      </c>
      <c r="K9" s="41">
        <v>0.249999999999999</v>
      </c>
    </row>
    <row r="10" spans="4:11" ht="12.75">
      <c r="D10" s="40">
        <v>1970</v>
      </c>
      <c r="E10" s="41">
        <v>0.95</v>
      </c>
      <c r="F10" s="40">
        <v>1975</v>
      </c>
      <c r="G10" s="41">
        <v>0.7</v>
      </c>
      <c r="H10" s="40">
        <v>1980</v>
      </c>
      <c r="I10" s="41">
        <v>0.45</v>
      </c>
      <c r="J10" s="40">
        <v>1985</v>
      </c>
      <c r="K10" s="41">
        <v>0.199999999999999</v>
      </c>
    </row>
    <row r="11" spans="4:11" ht="12.75">
      <c r="D11" s="40">
        <v>1971</v>
      </c>
      <c r="E11" s="41">
        <v>0.9</v>
      </c>
      <c r="F11" s="40">
        <v>1976</v>
      </c>
      <c r="G11" s="41">
        <v>0.65</v>
      </c>
      <c r="H11" s="40">
        <v>1981</v>
      </c>
      <c r="I11" s="41">
        <v>0.399999999999999</v>
      </c>
      <c r="J11" s="40">
        <v>1986</v>
      </c>
      <c r="K11" s="41">
        <v>0.149999999999999</v>
      </c>
    </row>
    <row r="12" spans="4:11" ht="12.75">
      <c r="D12" s="40">
        <v>1972</v>
      </c>
      <c r="E12" s="41">
        <v>0.85</v>
      </c>
      <c r="F12" s="40">
        <v>1977</v>
      </c>
      <c r="G12" s="41">
        <v>0.6</v>
      </c>
      <c r="H12" s="40">
        <v>1982</v>
      </c>
      <c r="I12" s="41">
        <v>0.349999999999999</v>
      </c>
      <c r="J12" s="40">
        <v>1987</v>
      </c>
      <c r="K12" s="41">
        <v>0.099999999999999</v>
      </c>
    </row>
    <row r="13" spans="4:11" ht="12.75">
      <c r="D13" s="40">
        <v>1973</v>
      </c>
      <c r="E13" s="41">
        <v>0.8</v>
      </c>
      <c r="F13" s="40">
        <v>1978</v>
      </c>
      <c r="G13" s="41">
        <v>0.55</v>
      </c>
      <c r="H13" s="40">
        <v>1983</v>
      </c>
      <c r="I13" s="41">
        <v>0.299999999999999</v>
      </c>
      <c r="J13" s="40">
        <v>1988</v>
      </c>
      <c r="K13" s="41">
        <v>0.049999999999999</v>
      </c>
    </row>
    <row r="14" ht="12.75"/>
    <row r="15" spans="1:2" ht="12.75">
      <c r="A15" s="3" t="s">
        <v>6</v>
      </c>
      <c r="B15" t="s">
        <v>9</v>
      </c>
    </row>
    <row r="16" ht="12.75">
      <c r="A16" t="s">
        <v>10</v>
      </c>
    </row>
    <row r="17" ht="12.75"/>
    <row r="18" spans="1:3" ht="12.75">
      <c r="A18" t="s">
        <v>11</v>
      </c>
      <c r="B18" s="24" t="s">
        <v>8</v>
      </c>
      <c r="C18" s="25" t="s">
        <v>13</v>
      </c>
    </row>
    <row r="19" spans="1:3" ht="12.75">
      <c r="A19" t="s">
        <v>12</v>
      </c>
      <c r="B19" s="26">
        <v>116</v>
      </c>
      <c r="C19" s="27">
        <f>1/(1.0035)^B19</f>
        <v>0.6667826464969809</v>
      </c>
    </row>
    <row r="20" ht="12.75">
      <c r="C20" s="1"/>
    </row>
    <row r="21" ht="12.75"/>
    <row r="22" ht="12.75"/>
    <row r="23" spans="1:3" ht="12.75">
      <c r="A23" s="3" t="s">
        <v>14</v>
      </c>
      <c r="B23" s="1"/>
      <c r="C23" s="1"/>
    </row>
    <row r="24" spans="2:3" ht="12.75">
      <c r="B24" s="1"/>
      <c r="C24" s="1"/>
    </row>
    <row r="25" spans="1:3" ht="12.75">
      <c r="A25" t="s">
        <v>0</v>
      </c>
      <c r="B25" s="1"/>
      <c r="C25" s="1">
        <v>128000</v>
      </c>
    </row>
    <row r="26" spans="1:3" ht="13.5" thickBot="1">
      <c r="A26" t="s">
        <v>15</v>
      </c>
      <c r="B26" s="1"/>
      <c r="C26" s="28">
        <v>-60233.37</v>
      </c>
    </row>
    <row r="27" spans="1:3" ht="13.5" thickBot="1">
      <c r="A27" t="s">
        <v>16</v>
      </c>
      <c r="B27" s="1"/>
      <c r="C27" s="29">
        <f>+C25+C26</f>
        <v>67766.63</v>
      </c>
    </row>
    <row r="28" spans="2:3" ht="12.75">
      <c r="B28" s="1"/>
      <c r="C28" s="1"/>
    </row>
    <row r="29" spans="1:3" ht="13.5" thickBot="1">
      <c r="A29" t="s">
        <v>17</v>
      </c>
      <c r="B29" s="30">
        <f>+I12</f>
        <v>0.349999999999999</v>
      </c>
      <c r="C29" s="28">
        <f>-C27*B29</f>
        <v>-23718.320499999933</v>
      </c>
    </row>
    <row r="30" spans="1:3" ht="12.75">
      <c r="A30" t="s">
        <v>21</v>
      </c>
      <c r="B30" s="1"/>
      <c r="C30" s="1">
        <f>+C27+C29</f>
        <v>44048.309500000076</v>
      </c>
    </row>
    <row r="31" spans="2:3" ht="12.75">
      <c r="B31" s="1"/>
      <c r="C31" s="1"/>
    </row>
    <row r="32" spans="1:3" ht="12.75">
      <c r="A32" t="s">
        <v>18</v>
      </c>
      <c r="B32" s="1"/>
      <c r="C32" s="1"/>
    </row>
    <row r="33" spans="1:3" ht="13.5" thickBot="1">
      <c r="A33" t="s">
        <v>19</v>
      </c>
      <c r="B33" s="2">
        <f>+C19</f>
        <v>0.6667826464969809</v>
      </c>
      <c r="C33" s="28">
        <f>-C30*B33</f>
        <v>-29370.648382128158</v>
      </c>
    </row>
    <row r="34" spans="2:3" ht="13.5" thickBot="1">
      <c r="B34" s="1"/>
      <c r="C34" s="1"/>
    </row>
    <row r="35" spans="1:3" ht="13.5" thickBot="1">
      <c r="A35" s="31" t="s">
        <v>20</v>
      </c>
      <c r="B35" s="29"/>
      <c r="C35" s="32">
        <f>+C30+C33</f>
        <v>14677.661117871918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  <row r="41" spans="2:3" ht="12.75">
      <c r="B41" s="1"/>
      <c r="C41" s="1"/>
    </row>
  </sheetData>
  <mergeCells count="1">
    <mergeCell ref="A1:C1"/>
  </mergeCells>
  <printOptions/>
  <pageMargins left="0.75" right="0.75" top="1" bottom="1" header="0.492125985" footer="0.492125985"/>
  <pageSetup fitToHeight="1" fitToWidth="1" horizontalDpi="600" verticalDpi="600" orientation="portrait" paperSize="9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tabSelected="1" workbookViewId="0" topLeftCell="A1">
      <selection activeCell="E29" sqref="E29"/>
    </sheetView>
  </sheetViews>
  <sheetFormatPr defaultColWidth="9.140625" defaultRowHeight="12.75"/>
  <cols>
    <col min="2" max="2" width="3.00390625" style="0" bestFit="1" customWidth="1"/>
    <col min="4" max="4" width="11.28125" style="0" bestFit="1" customWidth="1"/>
    <col min="5" max="6" width="11.8515625" style="1" bestFit="1" customWidth="1"/>
    <col min="7" max="7" width="12.57421875" style="1" bestFit="1" customWidth="1"/>
    <col min="8" max="8" width="13.421875" style="1" customWidth="1"/>
    <col min="9" max="9" width="12.8515625" style="1" customWidth="1"/>
    <col min="10" max="10" width="12.8515625" style="1" bestFit="1" customWidth="1"/>
    <col min="11" max="11" width="9.140625" style="1" customWidth="1"/>
  </cols>
  <sheetData>
    <row r="1" ht="12.75">
      <c r="H1" s="6" t="s">
        <v>4</v>
      </c>
    </row>
    <row r="2" spans="3:8" ht="14.25">
      <c r="C2" s="38" t="str">
        <f>+Premissas!A4</f>
        <v>Contribuinte:.....................</v>
      </c>
      <c r="D2" s="38"/>
      <c r="E2" s="39"/>
      <c r="F2" s="39" t="str">
        <f>+Premissas!B4</f>
        <v>xxxxxxxxxxxxxx</v>
      </c>
      <c r="G2" s="39"/>
      <c r="H2" s="39"/>
    </row>
    <row r="3" ht="13.5" thickBot="1"/>
    <row r="4" spans="3:9" ht="12.75">
      <c r="C4" s="7" t="s">
        <v>2</v>
      </c>
      <c r="D4" s="8"/>
      <c r="E4" s="9"/>
      <c r="F4" s="10">
        <f>+Premissas!C25</f>
        <v>128000</v>
      </c>
      <c r="G4" s="5"/>
      <c r="H4" s="5"/>
      <c r="I4" s="5"/>
    </row>
    <row r="5" spans="3:9" ht="13.5" thickBot="1">
      <c r="C5" s="11" t="s">
        <v>3</v>
      </c>
      <c r="D5" s="12"/>
      <c r="E5" s="13"/>
      <c r="F5" s="18">
        <f>+Premissas!C26+Premissas!C29+Premissas!C33</f>
        <v>-113322.3388821281</v>
      </c>
      <c r="I5" s="5"/>
    </row>
    <row r="6" spans="3:9" ht="13.5" thickBot="1">
      <c r="C6" s="14"/>
      <c r="D6" s="15" t="s">
        <v>5</v>
      </c>
      <c r="E6" s="16"/>
      <c r="F6" s="17">
        <f>+F4+F5</f>
        <v>14677.661117871903</v>
      </c>
      <c r="G6" s="5"/>
      <c r="H6" s="5"/>
      <c r="I6" s="5"/>
    </row>
    <row r="7" spans="6:9" ht="12.75">
      <c r="F7" s="5"/>
      <c r="G7" s="5"/>
      <c r="H7" s="5"/>
      <c r="I7" s="5"/>
    </row>
    <row r="8" spans="2:11" ht="38.25">
      <c r="B8" s="19"/>
      <c r="C8" s="19"/>
      <c r="D8" s="19"/>
      <c r="E8" s="20"/>
      <c r="F8" s="33" t="s">
        <v>24</v>
      </c>
      <c r="G8" s="34" t="s">
        <v>22</v>
      </c>
      <c r="H8" s="33" t="s">
        <v>25</v>
      </c>
      <c r="I8" s="34" t="s">
        <v>23</v>
      </c>
      <c r="J8" s="34" t="s">
        <v>29</v>
      </c>
      <c r="K8" s="34" t="s">
        <v>30</v>
      </c>
    </row>
    <row r="9" spans="2:11" ht="12.75">
      <c r="B9" s="19">
        <v>1</v>
      </c>
      <c r="C9" s="22">
        <v>38565</v>
      </c>
      <c r="D9" s="20">
        <v>23000</v>
      </c>
      <c r="E9" s="20">
        <f aca="true" t="shared" si="0" ref="E9:E24">+D9/$D$26*$F$5</f>
        <v>-20362.607767882393</v>
      </c>
      <c r="F9" s="20">
        <f>SUM(D9:E9)</f>
        <v>2637.392232117607</v>
      </c>
      <c r="G9" s="20"/>
      <c r="H9" s="20">
        <f>SUM(F9:G9)</f>
        <v>2637.392232117607</v>
      </c>
      <c r="I9" s="20">
        <f>+H9*0.15</f>
        <v>395.608834817641</v>
      </c>
      <c r="J9" s="21" t="s">
        <v>26</v>
      </c>
      <c r="K9" s="20">
        <f>+I9</f>
        <v>395.608834817641</v>
      </c>
    </row>
    <row r="10" spans="2:11" ht="12.75">
      <c r="B10" s="19">
        <v>2</v>
      </c>
      <c r="C10" s="22">
        <v>38596</v>
      </c>
      <c r="D10" s="20">
        <v>7000</v>
      </c>
      <c r="E10" s="20">
        <f t="shared" si="0"/>
        <v>-6197.31540761638</v>
      </c>
      <c r="F10" s="20">
        <f aca="true" t="shared" si="1" ref="F10:F24">SUM(D10:E10)</f>
        <v>802.6845923836199</v>
      </c>
      <c r="G10" s="20"/>
      <c r="H10" s="20">
        <f>SUM(F10:G10)</f>
        <v>802.6845923836199</v>
      </c>
      <c r="I10" s="20">
        <f aca="true" t="shared" si="2" ref="I10:I24">+H10*0.15</f>
        <v>120.40268885754298</v>
      </c>
      <c r="J10" s="20"/>
      <c r="K10" s="20"/>
    </row>
    <row r="11" spans="2:11" ht="12.75">
      <c r="B11" s="19">
        <v>3</v>
      </c>
      <c r="C11" s="22">
        <v>38626</v>
      </c>
      <c r="D11" s="20">
        <v>7000</v>
      </c>
      <c r="E11" s="20">
        <f t="shared" si="0"/>
        <v>-6197.31540761638</v>
      </c>
      <c r="F11" s="20">
        <f t="shared" si="1"/>
        <v>802.6845923836199</v>
      </c>
      <c r="G11" s="20">
        <v>1</v>
      </c>
      <c r="H11" s="20">
        <f>SUM(F11:G11)</f>
        <v>803.6845923836199</v>
      </c>
      <c r="I11" s="20">
        <f t="shared" si="2"/>
        <v>120.55268885754299</v>
      </c>
      <c r="J11" s="20"/>
      <c r="K11" s="20"/>
    </row>
    <row r="12" spans="2:11" ht="12.75">
      <c r="B12" s="19">
        <v>4</v>
      </c>
      <c r="C12" s="22">
        <v>38657</v>
      </c>
      <c r="D12" s="20">
        <v>7000</v>
      </c>
      <c r="E12" s="20">
        <f t="shared" si="0"/>
        <v>-6197.31540761638</v>
      </c>
      <c r="F12" s="20">
        <f t="shared" si="1"/>
        <v>802.6845923836199</v>
      </c>
      <c r="G12" s="20">
        <v>1</v>
      </c>
      <c r="H12" s="20">
        <f aca="true" t="shared" si="3" ref="H12:H24">SUM(F12:G12)</f>
        <v>803.6845923836199</v>
      </c>
      <c r="I12" s="20">
        <f t="shared" si="2"/>
        <v>120.55268885754299</v>
      </c>
      <c r="J12" s="20"/>
      <c r="K12" s="20"/>
    </row>
    <row r="13" spans="2:11" ht="12.75">
      <c r="B13" s="19">
        <v>5</v>
      </c>
      <c r="C13" s="22">
        <v>38687</v>
      </c>
      <c r="D13" s="20">
        <v>7000</v>
      </c>
      <c r="E13" s="20">
        <f t="shared" si="0"/>
        <v>-6197.31540761638</v>
      </c>
      <c r="F13" s="20">
        <f t="shared" si="1"/>
        <v>802.6845923836199</v>
      </c>
      <c r="G13" s="20">
        <v>1</v>
      </c>
      <c r="H13" s="20">
        <f t="shared" si="3"/>
        <v>803.6845923836199</v>
      </c>
      <c r="I13" s="20">
        <f t="shared" si="2"/>
        <v>120.55268885754299</v>
      </c>
      <c r="J13" s="20"/>
      <c r="K13" s="20"/>
    </row>
    <row r="14" spans="2:11" ht="12.75">
      <c r="B14" s="19">
        <v>6</v>
      </c>
      <c r="C14" s="22">
        <v>38718</v>
      </c>
      <c r="D14" s="20">
        <v>7000</v>
      </c>
      <c r="E14" s="20">
        <f t="shared" si="0"/>
        <v>-6197.31540761638</v>
      </c>
      <c r="F14" s="20">
        <f t="shared" si="1"/>
        <v>802.6845923836199</v>
      </c>
      <c r="G14" s="20">
        <v>1</v>
      </c>
      <c r="H14" s="20">
        <f t="shared" si="3"/>
        <v>803.6845923836199</v>
      </c>
      <c r="I14" s="20">
        <f t="shared" si="2"/>
        <v>120.55268885754299</v>
      </c>
      <c r="J14" s="20"/>
      <c r="K14" s="20"/>
    </row>
    <row r="15" spans="2:11" ht="12.75">
      <c r="B15" s="19">
        <v>7</v>
      </c>
      <c r="C15" s="22">
        <v>38749</v>
      </c>
      <c r="D15" s="20">
        <v>7000</v>
      </c>
      <c r="E15" s="20">
        <f t="shared" si="0"/>
        <v>-6197.31540761638</v>
      </c>
      <c r="F15" s="20">
        <f t="shared" si="1"/>
        <v>802.6845923836199</v>
      </c>
      <c r="G15" s="20">
        <v>1</v>
      </c>
      <c r="H15" s="20">
        <f t="shared" si="3"/>
        <v>803.6845923836199</v>
      </c>
      <c r="I15" s="20">
        <f t="shared" si="2"/>
        <v>120.55268885754299</v>
      </c>
      <c r="J15" s="20"/>
      <c r="K15" s="20"/>
    </row>
    <row r="16" spans="2:11" ht="12.75">
      <c r="B16" s="19">
        <v>8</v>
      </c>
      <c r="C16" s="22">
        <v>38777</v>
      </c>
      <c r="D16" s="20">
        <v>7000</v>
      </c>
      <c r="E16" s="20">
        <f t="shared" si="0"/>
        <v>-6197.31540761638</v>
      </c>
      <c r="F16" s="20">
        <f t="shared" si="1"/>
        <v>802.6845923836199</v>
      </c>
      <c r="G16" s="20">
        <v>1</v>
      </c>
      <c r="H16" s="20">
        <f t="shared" si="3"/>
        <v>803.6845923836199</v>
      </c>
      <c r="I16" s="20">
        <f t="shared" si="2"/>
        <v>120.55268885754299</v>
      </c>
      <c r="J16" s="20"/>
      <c r="K16" s="20"/>
    </row>
    <row r="17" spans="2:11" ht="12.75">
      <c r="B17" s="19">
        <v>9</v>
      </c>
      <c r="C17" s="22">
        <v>38808</v>
      </c>
      <c r="D17" s="20">
        <v>7000</v>
      </c>
      <c r="E17" s="20">
        <f t="shared" si="0"/>
        <v>-6197.31540761638</v>
      </c>
      <c r="F17" s="20">
        <f t="shared" si="1"/>
        <v>802.6845923836199</v>
      </c>
      <c r="G17" s="20">
        <v>1</v>
      </c>
      <c r="H17" s="20">
        <f t="shared" si="3"/>
        <v>803.6845923836199</v>
      </c>
      <c r="I17" s="20">
        <f t="shared" si="2"/>
        <v>120.55268885754299</v>
      </c>
      <c r="J17" s="20"/>
      <c r="K17" s="20"/>
    </row>
    <row r="18" spans="2:11" ht="12.75">
      <c r="B18" s="19">
        <v>10</v>
      </c>
      <c r="C18" s="22">
        <v>38838</v>
      </c>
      <c r="D18" s="20">
        <v>7000</v>
      </c>
      <c r="E18" s="20">
        <f t="shared" si="0"/>
        <v>-6197.31540761638</v>
      </c>
      <c r="F18" s="20">
        <f t="shared" si="1"/>
        <v>802.6845923836199</v>
      </c>
      <c r="G18" s="20">
        <v>1</v>
      </c>
      <c r="H18" s="20">
        <f t="shared" si="3"/>
        <v>803.6845923836199</v>
      </c>
      <c r="I18" s="20">
        <f t="shared" si="2"/>
        <v>120.55268885754299</v>
      </c>
      <c r="J18" s="20"/>
      <c r="K18" s="20"/>
    </row>
    <row r="19" spans="2:11" ht="12.75">
      <c r="B19" s="19">
        <v>11</v>
      </c>
      <c r="C19" s="22">
        <v>38869</v>
      </c>
      <c r="D19" s="20">
        <v>7000</v>
      </c>
      <c r="E19" s="20">
        <f t="shared" si="0"/>
        <v>-6197.31540761638</v>
      </c>
      <c r="F19" s="20">
        <f t="shared" si="1"/>
        <v>802.6845923836199</v>
      </c>
      <c r="G19" s="20">
        <v>1</v>
      </c>
      <c r="H19" s="20">
        <f t="shared" si="3"/>
        <v>803.6845923836199</v>
      </c>
      <c r="I19" s="20">
        <f t="shared" si="2"/>
        <v>120.55268885754299</v>
      </c>
      <c r="J19" s="20"/>
      <c r="K19" s="20"/>
    </row>
    <row r="20" spans="2:11" ht="12.75">
      <c r="B20" s="19">
        <v>12</v>
      </c>
      <c r="C20" s="22">
        <v>38899</v>
      </c>
      <c r="D20" s="20">
        <v>7000</v>
      </c>
      <c r="E20" s="20">
        <f t="shared" si="0"/>
        <v>-6197.31540761638</v>
      </c>
      <c r="F20" s="20">
        <f t="shared" si="1"/>
        <v>802.6845923836199</v>
      </c>
      <c r="G20" s="20">
        <v>1</v>
      </c>
      <c r="H20" s="20">
        <f t="shared" si="3"/>
        <v>803.6845923836199</v>
      </c>
      <c r="I20" s="20">
        <f t="shared" si="2"/>
        <v>120.55268885754299</v>
      </c>
      <c r="J20" s="20"/>
      <c r="K20" s="20"/>
    </row>
    <row r="21" spans="2:11" ht="12.75">
      <c r="B21" s="19">
        <v>13</v>
      </c>
      <c r="C21" s="22">
        <v>38930</v>
      </c>
      <c r="D21" s="20">
        <v>7000</v>
      </c>
      <c r="E21" s="20">
        <f t="shared" si="0"/>
        <v>-6197.31540761638</v>
      </c>
      <c r="F21" s="20">
        <f t="shared" si="1"/>
        <v>802.6845923836199</v>
      </c>
      <c r="G21" s="20">
        <v>1</v>
      </c>
      <c r="H21" s="20">
        <f t="shared" si="3"/>
        <v>803.6845923836199</v>
      </c>
      <c r="I21" s="20">
        <f t="shared" si="2"/>
        <v>120.55268885754299</v>
      </c>
      <c r="J21" s="20"/>
      <c r="K21" s="20"/>
    </row>
    <row r="22" spans="2:11" ht="12.75">
      <c r="B22" s="19">
        <v>14</v>
      </c>
      <c r="C22" s="22">
        <v>38961</v>
      </c>
      <c r="D22" s="20">
        <v>7000</v>
      </c>
      <c r="E22" s="20">
        <f t="shared" si="0"/>
        <v>-6197.31540761638</v>
      </c>
      <c r="F22" s="20">
        <f t="shared" si="1"/>
        <v>802.6845923836199</v>
      </c>
      <c r="G22" s="20">
        <v>1</v>
      </c>
      <c r="H22" s="20">
        <f t="shared" si="3"/>
        <v>803.6845923836199</v>
      </c>
      <c r="I22" s="20">
        <f t="shared" si="2"/>
        <v>120.55268885754299</v>
      </c>
      <c r="J22" s="20"/>
      <c r="K22" s="20"/>
    </row>
    <row r="23" spans="2:11" ht="12.75">
      <c r="B23" s="19">
        <v>15</v>
      </c>
      <c r="C23" s="22">
        <v>38991</v>
      </c>
      <c r="D23" s="20">
        <v>7000</v>
      </c>
      <c r="E23" s="20">
        <f t="shared" si="0"/>
        <v>-6197.31540761638</v>
      </c>
      <c r="F23" s="20">
        <f t="shared" si="1"/>
        <v>802.6845923836199</v>
      </c>
      <c r="G23" s="20">
        <v>1</v>
      </c>
      <c r="H23" s="20">
        <f t="shared" si="3"/>
        <v>803.6845923836199</v>
      </c>
      <c r="I23" s="20">
        <f t="shared" si="2"/>
        <v>120.55268885754299</v>
      </c>
      <c r="J23" s="20"/>
      <c r="K23" s="20"/>
    </row>
    <row r="24" spans="2:11" ht="12.75">
      <c r="B24" s="19">
        <v>16</v>
      </c>
      <c r="C24" s="22">
        <v>39022</v>
      </c>
      <c r="D24" s="20">
        <v>7000</v>
      </c>
      <c r="E24" s="20">
        <f t="shared" si="0"/>
        <v>-6197.31540761638</v>
      </c>
      <c r="F24" s="20">
        <f t="shared" si="1"/>
        <v>802.6845923836199</v>
      </c>
      <c r="G24" s="20">
        <v>1</v>
      </c>
      <c r="H24" s="20">
        <f t="shared" si="3"/>
        <v>803.6845923836199</v>
      </c>
      <c r="I24" s="20">
        <f t="shared" si="2"/>
        <v>120.55268885754299</v>
      </c>
      <c r="J24" s="20"/>
      <c r="K24" s="20"/>
    </row>
    <row r="25" spans="2:11" ht="12.75">
      <c r="B25" s="19"/>
      <c r="C25" s="22"/>
      <c r="D25" s="20"/>
      <c r="E25" s="20"/>
      <c r="F25" s="20"/>
      <c r="G25" s="20"/>
      <c r="H25" s="20"/>
      <c r="I25" s="20"/>
      <c r="J25" s="20"/>
      <c r="K25" s="20"/>
    </row>
    <row r="26" spans="2:11" ht="12.75">
      <c r="B26" s="19"/>
      <c r="C26" s="22"/>
      <c r="D26" s="20">
        <f aca="true" t="shared" si="4" ref="D26:I26">SUM(D9:D25)</f>
        <v>128000</v>
      </c>
      <c r="E26" s="20">
        <f t="shared" si="4"/>
        <v>-113322.33888212807</v>
      </c>
      <c r="F26" s="20">
        <f t="shared" si="4"/>
        <v>14677.6611178719</v>
      </c>
      <c r="G26" s="20">
        <f t="shared" si="4"/>
        <v>14</v>
      </c>
      <c r="H26" s="20">
        <f t="shared" si="4"/>
        <v>14691.6611178719</v>
      </c>
      <c r="I26" s="20">
        <f t="shared" si="4"/>
        <v>2203.749167680786</v>
      </c>
      <c r="J26" s="20"/>
      <c r="K26" s="20"/>
    </row>
    <row r="27" ht="12.75">
      <c r="C27" s="4"/>
    </row>
    <row r="28" ht="12.75">
      <c r="C28" s="4"/>
    </row>
    <row r="29" ht="12.75">
      <c r="C29" s="4"/>
    </row>
  </sheetData>
  <printOptions/>
  <pageMargins left="0.75" right="0.75" top="1" bottom="1" header="0.492125985" footer="0.492125985"/>
  <pageSetup fitToHeight="1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2005-09-27T20:21:26Z</cp:lastPrinted>
  <dcterms:created xsi:type="dcterms:W3CDTF">2005-09-18T15:38:34Z</dcterms:created>
  <dcterms:modified xsi:type="dcterms:W3CDTF">2005-10-13T19:45:30Z</dcterms:modified>
  <cp:category/>
  <cp:version/>
  <cp:contentType/>
  <cp:contentStatus/>
</cp:coreProperties>
</file>